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lkom365-my.sharepoint.com/personal/a_pasierska_dolkom_pl/Documents/ZADANIA_Anna_Pasierska/22_B1_00367_Um_L.311_Naprawa główna Jelenia Góra-Jakuszyce/torowe/Postepowanie Platforma Internet/"/>
    </mc:Choice>
  </mc:AlternateContent>
  <xr:revisionPtr revIDLastSave="191" documentId="8_{E242234D-D8A2-4B7A-AAE3-25A8606388C5}" xr6:coauthVersionLast="47" xr6:coauthVersionMax="47" xr10:uidLastSave="{08FCAF21-5E93-4A3B-8B9B-0A8F607A1FBB}"/>
  <bookViews>
    <workbookView xWindow="-108" yWindow="-108" windowWidth="23256" windowHeight="12576" xr2:uid="{342FEDCF-E527-45E6-9D4C-A21D4F03C047}"/>
  </bookViews>
  <sheets>
    <sheet name="zakres torowy" sheetId="1" r:id="rId1"/>
    <sheet name="WYKONANIE ZŁĄCZ KLEJONEK" sheetId="2" r:id="rId2"/>
  </sheets>
  <definedNames>
    <definedName name="_xlnm.Print_Area" localSheetId="1">'WYKONANIE ZŁĄCZ KLEJONEK'!$A$1:$G$13</definedName>
    <definedName name="_xlnm.Print_Area" localSheetId="0">'zakres torowy'!$A$1:$G$90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1" l="1"/>
  <c r="G47" i="1"/>
  <c r="G48" i="1"/>
  <c r="G38" i="1"/>
  <c r="G39" i="1"/>
  <c r="G40" i="1"/>
  <c r="G34" i="1"/>
  <c r="G35" i="1"/>
  <c r="G20" i="1"/>
  <c r="G21" i="1"/>
  <c r="G24" i="1"/>
  <c r="G25" i="1"/>
  <c r="G26" i="1"/>
  <c r="G27" i="1"/>
  <c r="G28" i="1"/>
  <c r="G30" i="1"/>
  <c r="G7" i="1"/>
  <c r="G8" i="1"/>
  <c r="G9" i="1"/>
  <c r="G10" i="1"/>
  <c r="G12" i="1"/>
  <c r="G13" i="1"/>
  <c r="G14" i="1"/>
  <c r="G15" i="1"/>
  <c r="G16" i="1"/>
  <c r="G17" i="1"/>
  <c r="E53" i="1"/>
  <c r="G53" i="1" s="1"/>
  <c r="G46" i="1"/>
  <c r="G51" i="1"/>
  <c r="G52" i="1"/>
  <c r="G50" i="1"/>
  <c r="G6" i="2"/>
  <c r="G43" i="1"/>
  <c r="G44" i="1"/>
  <c r="G42" i="1"/>
  <c r="G37" i="1"/>
  <c r="G33" i="1"/>
  <c r="E22" i="1"/>
  <c r="E23" i="1" s="1"/>
  <c r="G23" i="1" s="1"/>
  <c r="E19" i="1"/>
  <c r="G19" i="1" s="1"/>
  <c r="G6" i="1"/>
  <c r="E11" i="1"/>
  <c r="G11" i="1" s="1"/>
  <c r="G22" i="1" l="1"/>
  <c r="G7" i="2"/>
  <c r="G61" i="1"/>
  <c r="G63" i="1"/>
  <c r="G60" i="1"/>
  <c r="G57" i="1"/>
  <c r="G54" i="1"/>
  <c r="E55" i="1"/>
  <c r="G55" i="1" s="1"/>
  <c r="E49" i="1"/>
  <c r="E45" i="1"/>
  <c r="E41" i="1"/>
  <c r="E36" i="1"/>
  <c r="E32" i="1"/>
  <c r="E18" i="1"/>
  <c r="E29" i="1" s="1"/>
  <c r="G29" i="1" s="1"/>
  <c r="G59" i="1"/>
  <c r="E5" i="1"/>
  <c r="E64" i="1"/>
  <c r="E62" i="1"/>
  <c r="E31" i="1" l="1"/>
  <c r="G31" i="1" s="1"/>
  <c r="G64" i="1"/>
  <c r="G62" i="1"/>
</calcChain>
</file>

<file path=xl/sharedStrings.xml><?xml version="1.0" encoding="utf-8"?>
<sst xmlns="http://schemas.openxmlformats.org/spreadsheetml/2006/main" count="210" uniqueCount="132">
  <si>
    <t>Lp</t>
  </si>
  <si>
    <t>Wyszczególnienie robót</t>
  </si>
  <si>
    <t>J.m.</t>
  </si>
  <si>
    <t>Ilość</t>
  </si>
  <si>
    <t>C.j.</t>
  </si>
  <si>
    <t>Wartość netto</t>
  </si>
  <si>
    <t>STWiORB</t>
  </si>
  <si>
    <t>4.1</t>
  </si>
  <si>
    <t>4.2</t>
  </si>
  <si>
    <t>4.3</t>
  </si>
  <si>
    <t>4.4.1</t>
  </si>
  <si>
    <t>4.4.2</t>
  </si>
  <si>
    <t>4.4.3</t>
  </si>
  <si>
    <t>Wymiana podsypki tłuczniowej wraz z podbiciem toru podbijarką torową i oprofilowaniem pryzmy podsypki:
•	km 4,848 – 5,406 = 0,558kmt
•	km 9,597 – 9,975 = 0,378kmt
•	km 9,994 – 10,017 = 0,023kmt
•	km 11,307 – 11,585 = 0,278kmt
•	km 11,600 – 11,699 = 0,099kmt
•	km 11,805 – 11,812 = 0,007kmt</t>
  </si>
  <si>
    <t>4.5</t>
  </si>
  <si>
    <t>Wymiana szyn S49 na 49E1
km 11,575 – 11,587 tok lewy i prawy = 24m
•	szyny S49 = 24mb – staroużyteczne zamawiającego</t>
  </si>
  <si>
    <t>4.6</t>
  </si>
  <si>
    <t>Odtworzenie rowu otwartego 
Strona prawa:
•	Km  9,610 –   9,710 =   100mb x 0,6m3/mb = 60,0m3
•	km   9,994 – 11,010 = 1016m x 0,6m3/mb = 609,6m3
•	km 11,812 – 12,100 =   288m x 0,6m3/mb = 172,8m3
•	km 12,680 – 12,760 =     80m x 0,6m3/mb = 48m3
•	km 13,550 – 13,840 =   290m x 0,6m3/mb = 174,0m3
Razem: 1774m x 0,6m3/mb = 1064,4m3 
Strona lewa: 
•	km -0,571 - - 0,370 = 201m x 0,6m3/mb = 120,6m3
•	km 4,848 – 4,915 = 67m x 0,6m3/mb = 40,2m3
•	km 9,596 – 9,630 = 34m x 0,6m3/mb = 20,4m3
•	km 9,710 – 9,952 = 242m x 0,6m3/mb = 145,2m3
•	km 9,994 – 10,800 = 806m x 0,6m3/mb = 483,6m3
•	km 11,812 – 12,100 = 288m x 0,6m3/mb = 172,8m3
 Razem: 1638m x 0,6m3/mb = 982,8m3</t>
  </si>
  <si>
    <t>4.7</t>
  </si>
  <si>
    <t xml:space="preserve">Oczyszczenie rowu otwartego strona prawa:
•	km 12,100 – 12,680 = 580m x 0,3m3/mb = 174,0m3
 Razem: 580m x 0,3m3/mb = 174,0m3  </t>
  </si>
  <si>
    <t>4.8</t>
  </si>
  <si>
    <t>4.9</t>
  </si>
  <si>
    <t>4.10</t>
  </si>
  <si>
    <t>mb</t>
  </si>
  <si>
    <t>m3</t>
  </si>
  <si>
    <t>Ścięcie ławy torowiska</t>
  </si>
  <si>
    <t xml:space="preserve">  i wywóz wysiewek ze ścinania</t>
  </si>
  <si>
    <t>4.12</t>
  </si>
  <si>
    <t>Wykonanie styków klejono-sprężonych;
km 12,640 – 2szt.
km 12,860 – 2szt.
km 13,752 – 2szt.
km 13,975 – 2szt.
km 28,140 – 2szt.
km 28,291 – 2szt.</t>
  </si>
  <si>
    <t>4.13</t>
  </si>
  <si>
    <t>szt.</t>
  </si>
  <si>
    <t>Zebranie i utylizacja wysiewek:
Strona lewa:
km 12,470 – 12,490 = 62m3 
km 12,750 – 12,770 = 28m3
km 27,450 – 27,600 = 294m3 
km 27,910 – 28,000 = 88m3 
Strona prawa:
km 12,470 – 12,490 = 39m3  
km 27,620 -27,630 = 11m3 
km 28,296 – 28,307 = 16m3</t>
  </si>
  <si>
    <t>4.15</t>
  </si>
  <si>
    <t>4.16</t>
  </si>
  <si>
    <t>kpl</t>
  </si>
  <si>
    <t>2.2</t>
  </si>
  <si>
    <t>A</t>
  </si>
  <si>
    <t>BRANŻA TOROWA</t>
  </si>
  <si>
    <t>2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</si>
  <si>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</si>
  <si>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</si>
  <si>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</si>
  <si>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</si>
  <si>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</si>
  <si>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</si>
  <si>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</si>
  <si>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</si>
  <si>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</si>
  <si>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</si>
  <si>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</si>
  <si>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</si>
  <si>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2.15</t>
  </si>
  <si>
    <t>2.16</t>
  </si>
  <si>
    <t>2.17</t>
  </si>
  <si>
    <t>2.18</t>
  </si>
  <si>
    <t>kmt</t>
  </si>
  <si>
    <t>Naprawa główna toru nr 1 linii kolejowej nr 311 Jelenia Góra - Granica Państwa (Jakuszyce) w km - 3,068 - 28,308 (w wybranych lokalizacjach) wraz z robotami okołotorowymi i towarzyszącymi</t>
  </si>
  <si>
    <t>Uwaga:</t>
  </si>
  <si>
    <t>Wykonanie robót branży automatyki kolejowej i SRK - po stronie Zamawiającego</t>
  </si>
  <si>
    <t>Likwidacja krawędzi peronowej strona lewa:
km 11,360 – 11,425</t>
  </si>
  <si>
    <t>+ utylizacja urobku z oczyszczenia rowów - 174m3</t>
  </si>
  <si>
    <t>+ utylizacja urobku z odtworzenia rowów - 2047,2m3</t>
  </si>
  <si>
    <t>Zakres dla podwykonawcy torowego w ramach zadania:</t>
  </si>
  <si>
    <t>Rozładunek szyn nowych z wahadła handlowego Moris na szlaku</t>
  </si>
  <si>
    <t>Zbieranie szyn złomowych i złomu drobnego (z prowadnicy od 1,150km oraz szyn z wymiany ok. 1650m) na wagony zamawiącego wraz z rozliczeniem zgodnie z instrukcją IM3</t>
  </si>
  <si>
    <t>Rozładunek podkładów drewnianych na wynajętym placu, transport w miejsce zabudowy.</t>
  </si>
  <si>
    <t>szt</t>
  </si>
  <si>
    <t>m</t>
  </si>
  <si>
    <t>kpl.</t>
  </si>
  <si>
    <t>ton</t>
  </si>
  <si>
    <t>Kosmetyka toru po wykonanych robotach, doprofilowanie toru, konserwacja śrub stopowych i komur łubkowych.</t>
  </si>
  <si>
    <t>Montaż prowadnic na długości łuku ok 1,150 kmt</t>
  </si>
  <si>
    <t>Demontaż prowadnic na długości łuku ok. 1,150kmt</t>
  </si>
  <si>
    <t>-</t>
  </si>
  <si>
    <t xml:space="preserve">Wymana szyn nowych </t>
  </si>
  <si>
    <t>Wymiana szyn nowych</t>
  </si>
  <si>
    <t>Zbieranie szyn złomowych i złomu drobnego na wagony zamawiącego wraz z rozliczeniem zgodnie z instrukcją IM3</t>
  </si>
  <si>
    <t>Rozładunek podkładów betonowych i drewnianych z wagonów typu "6" bezpośrednio w miejscu wymiany.</t>
  </si>
  <si>
    <t>Regulacja toru bezstykowego na długości 3,363 kmt</t>
  </si>
  <si>
    <t>Kosmetyka toru po wykonanych robotach, doprofilowanie toru po pracy zgarniarki.</t>
  </si>
  <si>
    <t xml:space="preserve">Zabudowa punktów stałych </t>
  </si>
  <si>
    <t>Modyfikacja toru klasycznego w tor bezstykowy szyny staroużyteczne (na uzupełnienie z odsinka 3,068 - 2,475) Spawy po stronie Zamawiającego</t>
  </si>
  <si>
    <t xml:space="preserve">Regulacja naprężeń na długości odcinka modyfikowanego </t>
  </si>
  <si>
    <t>Zabudowa punktów stałych  - 6szt.</t>
  </si>
  <si>
    <t>Rozładunek podkładów betonowych 825szt. i podzłaczowych 18szt. z wagonów typu "6" bezpośrednio w miejscu wymiany.</t>
  </si>
  <si>
    <t>Wymiana podkładów drewnianych na betonowe PS83 w rozstawie 0,65m materiałem Zamawiającego</t>
  </si>
  <si>
    <t xml:space="preserve">Wymiana podkładó podzłączowych twardych </t>
  </si>
  <si>
    <t>Rozładunek podkładów drewnianych na wynajętym placu 45szt., transport w miejsce zabudowy.</t>
  </si>
  <si>
    <t>Wymiana podkłądów drewnianych twardych na drewniane w rozstawie 0,65m materiałem Zamawiającego zbrojonych 2 stronnie Pm49 - 45szt.</t>
  </si>
  <si>
    <r>
      <t xml:space="preserve">Wymiana kompleksowa nawierzchni i wykonanie toru klasycznego  połączenie szyn łubkami 4-otworowymi – szyny 49E1 , podkłady drewniane twarde w rozstawie 0,65m, pomoc przy oczyszczeniu podsypki - maszyną RM80, utylizacja urobku, demontaż i montaż prowadnic, wyładunek tłucznia, kosmetyka toru, rozliczenie materiałów - Km: 
13,748 – 13,975;
27,135 – 28,308;
</t>
    </r>
    <r>
      <rPr>
        <b/>
        <u/>
        <sz val="11"/>
        <rFont val="Calibri"/>
        <family val="2"/>
        <charset val="238"/>
        <scheme val="minor"/>
      </rPr>
      <t>Materiały Zamawiającego</t>
    </r>
    <r>
      <rPr>
        <b/>
        <sz val="11"/>
        <rFont val="Calibri"/>
        <family val="2"/>
        <charset val="238"/>
        <scheme val="minor"/>
      </rPr>
      <t>:
•	szyny 49E1 (HT-260) = 1615mb – nowe Wykonawcy;
•	szyny 49E1 (HT-350) = 1173mb – nowe Wykonawcy;
•	podkłady drewniane twarde zbrojone na Pżb4888 – 1765szt.;
•	podkłady drewniane twarde jednostronnie zbrojone – 174szt.;
•	podkłady drewniane twarde dwustronnie zbrojone – 166szt.;
•	podkłady podzłączowe twarde – 48szt.;
•	łubki 4-ro otworowe – 192szt;
•	śruba łubkowa – 384kpl;
•	przytwierdzenie typ ,,K’’ – 8804kpl;
•	w km 27,135 – 28,308, zabudowa prowadnicy z szyny staroużytecznej ISE Jelenia Góra.</t>
    </r>
  </si>
  <si>
    <r>
      <t xml:space="preserve">Modyfikacja toru klasycznego na tor bezstykowy szyny 49E1 - Km: 
9,586 – 10,017 (NADSYPKA )               
11,307 – 11,812 (W km 11.776 – 11.812 = NADSYPKA )
•	obcięcie końców szyn 128 cięć
•	</t>
    </r>
    <r>
      <rPr>
        <b/>
        <strike/>
        <sz val="11"/>
        <color theme="1"/>
        <rFont val="Calibri"/>
        <family val="2"/>
        <charset val="238"/>
        <scheme val="minor"/>
      </rPr>
      <t>wykonanie spawów termitowych w ilości 64szt.</t>
    </r>
    <r>
      <rPr>
        <b/>
        <sz val="11"/>
        <color theme="1"/>
        <rFont val="Calibri"/>
        <family val="2"/>
        <charset val="238"/>
        <scheme val="minor"/>
      </rPr>
      <t xml:space="preserve">
•	zabudowa punktów stałych – 6szt.
•	szyny staroużyteczne na uzupełnienie z lokalizacji -3,068 – 2,475</t>
    </r>
  </si>
  <si>
    <r>
      <t xml:space="preserve">Wymiana podkładów drewnianych na betonowe PS83 w rozstawie 0,65m
km 4,848 – 5,391 
km 9,577 – 9,582
</t>
    </r>
    <r>
      <rPr>
        <b/>
        <u/>
        <sz val="11"/>
        <color theme="1"/>
        <rFont val="Calibri"/>
        <family val="2"/>
        <charset val="238"/>
        <scheme val="minor"/>
      </rPr>
      <t>Materiały</t>
    </r>
    <r>
      <rPr>
        <b/>
        <sz val="11"/>
        <color theme="1"/>
        <rFont val="Calibri"/>
        <family val="2"/>
        <charset val="238"/>
        <scheme val="minor"/>
      </rPr>
      <t>:
•	podkłady betonowe PS83 – 825szt.;
•	podkłady podzłączowe twarde  – 18szt.;
•	przytwierdzenie SB – 3300kpl;
•	przytwierdzenie typ ,,K’’ – 144kpl;</t>
    </r>
  </si>
  <si>
    <r>
      <t xml:space="preserve">Wymiana podkładów drewnianych na drewniane twarde zbrojone na S 49 w rozstawie 0,65m
km 11,680 – 11,699
</t>
    </r>
    <r>
      <rPr>
        <b/>
        <u/>
        <sz val="11"/>
        <color theme="1"/>
        <rFont val="Calibri"/>
        <family val="2"/>
        <charset val="238"/>
        <scheme val="minor"/>
      </rPr>
      <t>Materiały</t>
    </r>
    <r>
      <rPr>
        <b/>
        <sz val="11"/>
        <color theme="1"/>
        <rFont val="Calibri"/>
        <family val="2"/>
        <charset val="238"/>
        <scheme val="minor"/>
      </rPr>
      <t>:
•	podkłady drewniane twarde dwustronnie zbrojone – 45szt.;
•	przytwierdzenie typ ,,K’’ – 180kpl</t>
    </r>
  </si>
  <si>
    <t>Wymiana podkładów drewnianych twardych w rozstawie 0,65m materiałem Zamawiającego zbrojonych 2 stronnie Pm49 - 54szt.; i podkładów betonowych PS83 - 4554szt.</t>
  </si>
  <si>
    <t>Rozładunek podkładów betonowych 1201szt.z wagonów typu "6" bezpośrednio w miejscu wymiany.</t>
  </si>
  <si>
    <t>Wymiana podkładów betonowych na betonowe w rozstawie 0,65m materiałem Zamawiającego - 1201szt.</t>
  </si>
  <si>
    <t>Zbieranie podkładów po wymianie. Rozliczenie przewidywanych odzysków i utylizacja odpadów ok 312,4 ton gruz, rozliczenie złomu drobnego zgodnie z instrukcją IM3</t>
  </si>
  <si>
    <t>Zbieranie podkładów po wymianie, rozbrojenie i rolicznie złomu drobnego zgodnie z instrukcją IM3. Rozliczenie przewidywanych odzysków i utylizacja odpadów ok 2,25 ton pruchna</t>
  </si>
  <si>
    <t>Zbieranie podkładów po wymianie, rozbrojenie i rolicznie złomu drobnego zgodnie z IM3. Rozliczenie przewidywanych odzysków i utylizacja odpadów ok 43 ton pruchna</t>
  </si>
  <si>
    <t>Zbieranie podkłądów po wymianie, rozbrojenie i rolicznie złomu drobnego zgodnie z IM3. Rozliczenie przewidywanych odzysków i utylizacja odpadów ok 1200 ton gruzu oraz 2,7ton</t>
  </si>
  <si>
    <t>Zbieranie podkładów po wymianie, rozbrojenie i rolicznie złomu drobnego zgodnie z IM3. Rozliczenie przewidywanych odzysków i utylizacja odpadów ok 105 ton pruchna</t>
  </si>
  <si>
    <r>
      <t xml:space="preserve">Wymiana podkładów betonowych na betonowe PS83 w rozstawie 0,65m
km 5,391 – 5,406
km 9,597 – 9,975
km 9,994 – 10,017
km 11,307 – 11,585
km 11,600 – 11,680
km 11,805 – 11,812
</t>
    </r>
    <r>
      <rPr>
        <b/>
        <u/>
        <sz val="11"/>
        <color theme="1"/>
        <rFont val="Calibri"/>
        <family val="2"/>
        <charset val="238"/>
        <scheme val="minor"/>
      </rPr>
      <t>Materiały</t>
    </r>
    <r>
      <rPr>
        <b/>
        <sz val="11"/>
        <color theme="1"/>
        <rFont val="Calibri"/>
        <family val="2"/>
        <charset val="238"/>
        <scheme val="minor"/>
      </rPr>
      <t>:
•	podkłady betonowe PS83 – 1201szt.;
•	przytwierdzenie SB – 4804kpl</t>
    </r>
  </si>
  <si>
    <t>Wykonanie klajonek</t>
  </si>
  <si>
    <t>Pomoc przy wybieraniu podsypki - wykonanie norek pod zabudowę, usuwanie przeszkód przy pracy maszyny RM80, skuwanie podstaw słupuw sieci trakcyjnej itd. 1,400kmt</t>
  </si>
  <si>
    <t>Pomoc przy wybieraniu podsypki - wykonanie norek pod zabudowę, usuwanie przeszkód przy pracy maszyny RM80, skuwanie podstaw słupuw sieci trakcyjnej itd. Praca w km jak niżej. Łącznie 1,313 kmt 
•	km 4,848 – 5,406 = 0,558kmt
•	km 9,597 – 9,975 = 0,378kmt
•	km 11,307 – 11,585 = 0,278kmt
•	km 11,600 – 11,699 = 0,099kmt</t>
  </si>
  <si>
    <t>Wybieranie klasyczne bez demontażu toru nr 1 w km:
•	km 9,994 – 10,017 = 0,023kmt
•	km 11,805 – 11,812 = 0,007kmt</t>
  </si>
  <si>
    <t>Zabudowa drenokolektora w miejscu rowu otwartego:
•	km 9,630 – 9,710 = 80m str. lewa
•	km 13,840 – 13,975 = 135m str. prawa
•	km 27,885 – 28,100 = 215m str. lewa
•	km 27,850 – 28,050 = 200m str. prawa
•	km 27,430 – 27,650 = 220m str. prawa
Razem: 850mb. Materiał po stronie Wykonawcy</t>
  </si>
  <si>
    <t>Montaż tablic hektometrowych z domiarem na słupach trakcyjnych ( po 2szt na słup) Materiał po stronie Wykonawcy:
km 9,600 – 12,800 = 66szt
km 27,200 – 28,300 = 24szt</t>
  </si>
  <si>
    <t>Wyładunek tłucznia z wagonów samowyładowczych Wykonawcy 11 833ton</t>
  </si>
  <si>
    <t>Utylizacja podsypki tłuczniowej 1,648m*1,7*1400*1,12 = 4390ton</t>
  </si>
  <si>
    <t>Wyładunek tłucznia z wagonów samowyładowczych Wykonawcy 4390ton</t>
  </si>
  <si>
    <t>Utylizacja podsypki tłuczniowej 1,848m*1,7*3,363*1,12 = 11 833ton</t>
  </si>
  <si>
    <t>Utylizacja podsypki tłuczniowej 1,848m*1,7*1343*1,12 = 4726ton</t>
  </si>
  <si>
    <t>Wyładunek tłucznia z wagonów samowyładowczych Wykonawcy 4726ton</t>
  </si>
  <si>
    <t>Wybiernianie klasyczne podsypki w km -2,780 - -2,700 oraz w km -0,200 - -0,140 łącznie 140mb</t>
  </si>
  <si>
    <t>Pomoc przy wybieraniu podsypki - wykonanie norek pod zabudowę, usuwanie przeszkód przy pracy maszyny RM80, skuwanie podstaw słupuw sieci trakcyjnej itd. 3,223 kmt</t>
  </si>
  <si>
    <r>
      <t xml:space="preserve">Wymiana kompleksowa nawierzchni i wykonanie toru bezstykowego – szyny 49E1, podkłady betonowe PS83 w rozstawie 0,65m, przytwierdzenie SB, wymiana podsypki - Km:   
-3,068 – -2,475 (W km -3,068 DO - 2.475 = NADSYPKA + SZYNY HT350)               
-0,571 – - 0,140 (W km -0,571 DO - 0.140 = NADSYPKA + SZYNY HT350)                                          
10,017 – 11,307; (W km 10.928 – 11.205 = NADSYPKA + SZYNY HT350)
11,812 – 12,861; (W km 11.812 – 12.043 = NADSYPKA + SZYNY HT350)
</t>
    </r>
    <r>
      <rPr>
        <b/>
        <u/>
        <sz val="11"/>
        <color theme="1"/>
        <rFont val="Calibri"/>
        <family val="2"/>
        <charset val="238"/>
        <scheme val="minor"/>
      </rPr>
      <t>Materiały</t>
    </r>
    <r>
      <rPr>
        <b/>
        <sz val="11"/>
        <color theme="1"/>
        <rFont val="Calibri"/>
        <family val="2"/>
        <charset val="238"/>
        <scheme val="minor"/>
      </rPr>
      <t xml:space="preserve">:
•	szyny 49E1 (HT-260) = 5194mb – nowe Wykonawcy;
•	szyny 49E1 (HT350) = 1532mb – nowe wykonawcy
•	podkłady betonowe PS83 – 4554szt.;
•	podkłady drewniane twarde dwustronnie zbrojone – 54szt.;
•	zabudowa punktów stałych – 15szt.
•	przytwierdzenie SB – 18216kpl;
•	przytwierdzenie typ ,,K’’ – 216kpl; </t>
    </r>
  </si>
  <si>
    <t>Osoba do kontaktu: Jarosław Junka - tel. 697 047 609</t>
  </si>
  <si>
    <t>Wartość: zgodnie z ustaleniami DHL oraz negocjacjami DTP</t>
  </si>
  <si>
    <t>Termin wykonania: - 01.07.2022 - 30.10.2022 - prace prowadzone na podstawie RT 33/2022</t>
  </si>
  <si>
    <t>Piotr Chrząszcz - tel. 697 047 630</t>
  </si>
  <si>
    <t>Wymiana podkłądów drewnianych twardych w rozstawie 0,65m materiałem Zamawiającego zbrojonych Pm49 i  Pżb 4888 - 1765szt.; zbrojonych 2 stronnie Pm49 - 166szt.; zbrojonych 1 stronnie Pm49 - 174szt. (konieczność dozbrojenia podkładów Pm49 - 174szt.); podzłączowych twardych - 48szt.</t>
  </si>
  <si>
    <t>Uwagi</t>
  </si>
  <si>
    <t>Wykonawca zapewni zasoby ludzkie, sprzęt do terminowego wykonania zadania. Plac przeładunkowy po stronie wykonawcy robót. Materiały dostarczy firma DOLKOM w miejsce prowadzenia robót zgodnie z ustaleniami kierownictwa budowy. Szyny i podkłądy betonowe zostaną dostarczone na plac budowy transportem kolejowym do rozładunku bezpośrednio na szlaku. Materiały zostaną przekazane protokolarnie wykonawcy w chwili dostawy. Rozliczenie złomu drobnego i utylizacja po stronie wykonawcy robót. Prace torowe nadzorować będzie kierownik robót ze strony podwykonawcy (niezbędne uprawnienia branży kolejowej).</t>
  </si>
  <si>
    <t>Wydanie lub zdanie złomu na terenie DSN-4 Goczałków będzie możliwe po uzyskaniu zgody Biura Zarządu DOLKOM na wstęp na teren bazy nawierzchniowej. Warunkiem uzyskania zgody na wjazd na teren DSN-4 Goczałków w celu wydania lub zdania złomu jest pisemny wniosek Wykonawcy zawierający: nr zamówienia, nr rejestracyjny i markę pojazdu oraz planowany termin wjazdu na teren DSN-4 Goczałków.</t>
  </si>
  <si>
    <t>Podczas korytowania prace należy wykonywać bardzo ostrożnie w związku z występującymi licznymi kolizjami kablowymi w stacji/na szlaku. W razie uszkodzenia infrastruktury podziemnej podczas wykonywanych prac koszty naprawy ponosi Podwykonawca.</t>
  </si>
  <si>
    <t>Zał. nr 3 do Warunków zamówienia</t>
  </si>
  <si>
    <t>Razem</t>
  </si>
  <si>
    <t>…....................................................................................</t>
  </si>
  <si>
    <t>Podpis Wykonawcy</t>
  </si>
  <si>
    <t>….............................................................................................</t>
  </si>
  <si>
    <t xml:space="preserve">                                           Podpis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</si>
</sst>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0\ _z_ł_-;\-* #,##0.000\ _z_ł_-;_-* &quot;-&quot;???\ _z_ł_-;_-@_-"/>
    <numFmt numFmtId="165" formatCode="_-* #,##0\ _z_ł_-;\-* #,##0\ _z_ł_-;_-* &quot;-&quot;\ _z_ł_-;_-@_-"/>
    <numFmt numFmtId="167" formatCode="#,##0.00_ ;\-#,##0.0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44" fontId="1" fillId="2" borderId="1" xfId="0" applyNumberFormat="1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5" fontId="0" fillId="0" borderId="0" xfId="0" applyNumberFormat="1"/>
    <xf numFmtId="0" fontId="14" fillId="0" borderId="0" xfId="1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right" vertical="center"/>
    </xf>
    <xf numFmtId="0" fontId="1" fillId="0" borderId="1" xfId="0" quotePrefix="1" applyFont="1" applyBorder="1" applyAlignment="1">
      <alignment wrapText="1"/>
    </xf>
    <xf numFmtId="167" fontId="2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</cellXfs>
  <cellStyles count="2">
    <cellStyle name="Normalny" xfId="0" builtinId="0"/>
    <cellStyle name="Normalny 2" xfId="1" xr:uid="{91245B27-36F6-4514-B326-FE0BF391C4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169333</xdr:colOff>
      <xdr:row>7</xdr:row>
      <xdr:rowOff>67734</xdr:rowOff>
    </xdr:from>
    <xdr:to>
      <xdr:col>6</xdr:col>
      <xdr:colOff>524933</xdr:colOff>
      <xdr:row>12</xdr:row>
      <xdr:rowOff>116209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6E7685EF-04EA-44B7-93BF-64E4F1FA7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066" y="2497667"/>
          <a:ext cx="1583267" cy="979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22EE0-B629-42BA-B9CE-E1A30E838BA0}">
  <sheetPr>
    <pageSetUpPr fitToPage="1"/>
  </sheetPr>
  <dimension ref="A1:J90"/>
  <sheetViews>
    <sheetView tabSelected="1" view="pageBreakPreview" topLeftCell="A13" zoomScale="90" zoomScaleNormal="90" zoomScaleSheetLayoutView="90" workbookViewId="0">
      <selection activeCell="A91" sqref="A91"/>
    </sheetView>
  </sheetViews>
  <sheetFormatPr defaultRowHeight="14.4" x14ac:dyDescent="0.3"/>
  <cols>
    <col min="1" max="1" width="4.5546875" style="1" bestFit="1" customWidth="1"/>
    <col min="2" max="2" width="9" style="1" bestFit="1" customWidth="1"/>
    <col min="3" max="3" width="91.21875" customWidth="1"/>
    <col min="4" max="4" width="4.44140625" style="1" bestFit="1" customWidth="1"/>
    <col min="5" max="5" width="10.21875" style="1" bestFit="1" customWidth="1"/>
    <col min="6" max="6" width="17.88671875" style="11" customWidth="1"/>
    <col min="7" max="7" width="20.33203125" style="11" customWidth="1"/>
    <col min="10" max="10" width="10.21875" bestFit="1" customWidth="1"/>
  </cols>
  <sheetData>
    <row r="1" spans="1:10" ht="30" customHeight="1" x14ac:dyDescent="0.3">
      <c r="A1" s="49" t="s">
        <v>126</v>
      </c>
      <c r="B1" s="50"/>
      <c r="C1" s="50"/>
      <c r="D1" s="50"/>
      <c r="E1" s="50"/>
      <c r="F1" s="50"/>
      <c r="G1" s="50"/>
    </row>
    <row r="2" spans="1:10" ht="44.4" customHeight="1" x14ac:dyDescent="0.3">
      <c r="A2" s="52" t="s">
        <v>56</v>
      </c>
      <c r="B2" s="51"/>
      <c r="C2" s="51"/>
      <c r="D2" s="51"/>
      <c r="E2" s="51"/>
      <c r="F2" s="51"/>
      <c r="G2" s="51"/>
    </row>
    <row r="3" spans="1:10" x14ac:dyDescent="0.3">
      <c r="A3" s="5" t="s">
        <v>0</v>
      </c>
      <c r="B3" s="5" t="s">
        <v>6</v>
      </c>
      <c r="C3" s="6" t="s">
        <v>1</v>
      </c>
      <c r="D3" s="5" t="s">
        <v>2</v>
      </c>
      <c r="E3" s="5" t="s">
        <v>3</v>
      </c>
      <c r="F3" s="12" t="s">
        <v>4</v>
      </c>
      <c r="G3" s="12" t="s">
        <v>5</v>
      </c>
    </row>
    <row r="4" spans="1:10" ht="15.6" x14ac:dyDescent="0.3">
      <c r="A4" s="9" t="s">
        <v>38</v>
      </c>
      <c r="B4" s="7" t="s">
        <v>36</v>
      </c>
      <c r="C4" s="56" t="s">
        <v>37</v>
      </c>
      <c r="D4" s="57"/>
      <c r="E4" s="57"/>
      <c r="F4" s="57"/>
      <c r="G4" s="58"/>
    </row>
    <row r="5" spans="1:10" ht="250.8" customHeight="1" x14ac:dyDescent="0.3">
      <c r="A5" s="33" t="s">
        <v>39</v>
      </c>
      <c r="B5" s="33" t="s">
        <v>7</v>
      </c>
      <c r="C5" s="38" t="s">
        <v>89</v>
      </c>
      <c r="D5" s="37" t="s">
        <v>55</v>
      </c>
      <c r="E5" s="39">
        <f>(13.975-13.748)+(28.308-27.135)</f>
        <v>1.3999999999999986</v>
      </c>
      <c r="F5" s="14" t="s">
        <v>73</v>
      </c>
      <c r="G5" s="14" t="s">
        <v>73</v>
      </c>
    </row>
    <row r="6" spans="1:10" x14ac:dyDescent="0.3">
      <c r="A6" s="33"/>
      <c r="B6" s="33"/>
      <c r="C6" s="20" t="s">
        <v>63</v>
      </c>
      <c r="D6" s="3" t="s">
        <v>67</v>
      </c>
      <c r="E6" s="22">
        <v>2800</v>
      </c>
      <c r="F6" s="34">
        <v>0</v>
      </c>
      <c r="G6" s="34">
        <f>E6*F6</f>
        <v>0</v>
      </c>
    </row>
    <row r="7" spans="1:10" x14ac:dyDescent="0.3">
      <c r="A7" s="33"/>
      <c r="B7" s="33"/>
      <c r="C7" s="20" t="s">
        <v>74</v>
      </c>
      <c r="D7" s="3" t="s">
        <v>67</v>
      </c>
      <c r="E7" s="22">
        <v>2800</v>
      </c>
      <c r="F7" s="34">
        <v>0</v>
      </c>
      <c r="G7" s="34">
        <f t="shared" ref="G7:G17" si="0">E7*F7</f>
        <v>0</v>
      </c>
    </row>
    <row r="8" spans="1:10" x14ac:dyDescent="0.3">
      <c r="A8" s="33"/>
      <c r="B8" s="33"/>
      <c r="C8" s="20" t="s">
        <v>72</v>
      </c>
      <c r="D8" s="3" t="s">
        <v>34</v>
      </c>
      <c r="E8" s="23">
        <v>1</v>
      </c>
      <c r="F8" s="34">
        <v>0</v>
      </c>
      <c r="G8" s="34">
        <f t="shared" si="0"/>
        <v>0</v>
      </c>
    </row>
    <row r="9" spans="1:10" ht="28.8" x14ac:dyDescent="0.3">
      <c r="A9" s="33"/>
      <c r="B9" s="33"/>
      <c r="C9" s="20" t="s">
        <v>64</v>
      </c>
      <c r="D9" s="3" t="s">
        <v>34</v>
      </c>
      <c r="E9" s="23">
        <v>1</v>
      </c>
      <c r="F9" s="34">
        <v>0</v>
      </c>
      <c r="G9" s="34">
        <f t="shared" si="0"/>
        <v>0</v>
      </c>
    </row>
    <row r="10" spans="1:10" x14ac:dyDescent="0.3">
      <c r="A10" s="33"/>
      <c r="B10" s="33"/>
      <c r="C10" s="20" t="s">
        <v>65</v>
      </c>
      <c r="D10" s="3" t="s">
        <v>66</v>
      </c>
      <c r="E10" s="23">
        <v>2153</v>
      </c>
      <c r="F10" s="34">
        <v>0</v>
      </c>
      <c r="G10" s="34">
        <f t="shared" si="0"/>
        <v>0</v>
      </c>
    </row>
    <row r="11" spans="1:10" ht="43.2" x14ac:dyDescent="0.3">
      <c r="A11" s="33"/>
      <c r="B11" s="33"/>
      <c r="C11" s="20" t="s">
        <v>121</v>
      </c>
      <c r="D11" s="3" t="s">
        <v>30</v>
      </c>
      <c r="E11" s="23">
        <f>E10</f>
        <v>2153</v>
      </c>
      <c r="F11" s="34">
        <v>0</v>
      </c>
      <c r="G11" s="34">
        <f t="shared" si="0"/>
        <v>0</v>
      </c>
    </row>
    <row r="12" spans="1:10" ht="28.8" x14ac:dyDescent="0.3">
      <c r="A12" s="33"/>
      <c r="B12" s="33"/>
      <c r="C12" s="20" t="s">
        <v>100</v>
      </c>
      <c r="D12" s="3" t="s">
        <v>34</v>
      </c>
      <c r="E12" s="23">
        <v>1</v>
      </c>
      <c r="F12" s="34">
        <v>0</v>
      </c>
      <c r="G12" s="34">
        <f t="shared" si="0"/>
        <v>0</v>
      </c>
    </row>
    <row r="13" spans="1:10" ht="28.8" x14ac:dyDescent="0.3">
      <c r="A13" s="33"/>
      <c r="B13" s="33"/>
      <c r="C13" s="20" t="s">
        <v>103</v>
      </c>
      <c r="D13" s="3" t="s">
        <v>68</v>
      </c>
      <c r="E13" s="23">
        <v>1</v>
      </c>
      <c r="F13" s="34">
        <v>0</v>
      </c>
      <c r="G13" s="34">
        <f t="shared" si="0"/>
        <v>0</v>
      </c>
    </row>
    <row r="14" spans="1:10" x14ac:dyDescent="0.3">
      <c r="A14" s="33"/>
      <c r="B14" s="33"/>
      <c r="C14" s="20" t="s">
        <v>109</v>
      </c>
      <c r="D14" s="3" t="s">
        <v>68</v>
      </c>
      <c r="E14" s="23">
        <v>1</v>
      </c>
      <c r="F14" s="34">
        <v>0</v>
      </c>
      <c r="G14" s="34">
        <f t="shared" si="0"/>
        <v>0</v>
      </c>
      <c r="J14" s="27"/>
    </row>
    <row r="15" spans="1:10" x14ac:dyDescent="0.3">
      <c r="A15" s="33"/>
      <c r="B15" s="33"/>
      <c r="C15" s="20" t="s">
        <v>110</v>
      </c>
      <c r="D15" s="3" t="s">
        <v>69</v>
      </c>
      <c r="E15" s="23">
        <v>4390</v>
      </c>
      <c r="F15" s="34">
        <v>0</v>
      </c>
      <c r="G15" s="34">
        <f t="shared" si="0"/>
        <v>0</v>
      </c>
    </row>
    <row r="16" spans="1:10" x14ac:dyDescent="0.3">
      <c r="A16" s="33"/>
      <c r="B16" s="33"/>
      <c r="C16" s="20" t="s">
        <v>71</v>
      </c>
      <c r="D16" s="3" t="s">
        <v>68</v>
      </c>
      <c r="E16" s="23">
        <v>1</v>
      </c>
      <c r="F16" s="34">
        <v>0</v>
      </c>
      <c r="G16" s="34">
        <f t="shared" si="0"/>
        <v>0</v>
      </c>
    </row>
    <row r="17" spans="1:7" ht="28.8" x14ac:dyDescent="0.3">
      <c r="A17" s="33"/>
      <c r="B17" s="33"/>
      <c r="C17" s="20" t="s">
        <v>70</v>
      </c>
      <c r="D17" s="3" t="s">
        <v>55</v>
      </c>
      <c r="E17" s="15">
        <v>1.4</v>
      </c>
      <c r="F17" s="34">
        <v>0</v>
      </c>
      <c r="G17" s="34">
        <f t="shared" si="0"/>
        <v>0</v>
      </c>
    </row>
    <row r="18" spans="1:7" ht="201.6" x14ac:dyDescent="0.3">
      <c r="A18" s="33" t="s">
        <v>35</v>
      </c>
      <c r="B18" s="33" t="s">
        <v>8</v>
      </c>
      <c r="C18" s="36" t="s">
        <v>116</v>
      </c>
      <c r="D18" s="37" t="s">
        <v>55</v>
      </c>
      <c r="E18" s="39">
        <f>(3.068-2.475)+(0.571-0.14)+(11.307-10.017)+(12.861-11.812)</f>
        <v>3.3630000000000022</v>
      </c>
      <c r="F18" s="14" t="s">
        <v>73</v>
      </c>
      <c r="G18" s="14" t="s">
        <v>73</v>
      </c>
    </row>
    <row r="19" spans="1:7" x14ac:dyDescent="0.3">
      <c r="A19" s="33"/>
      <c r="B19" s="33"/>
      <c r="C19" s="20" t="s">
        <v>63</v>
      </c>
      <c r="D19" s="3" t="s">
        <v>67</v>
      </c>
      <c r="E19" s="23">
        <f>5194+1532</f>
        <v>6726</v>
      </c>
      <c r="F19" s="35">
        <v>0</v>
      </c>
      <c r="G19" s="35">
        <f>E19*F19</f>
        <v>0</v>
      </c>
    </row>
    <row r="20" spans="1:7" x14ac:dyDescent="0.3">
      <c r="A20" s="33"/>
      <c r="B20" s="33"/>
      <c r="C20" s="20" t="s">
        <v>75</v>
      </c>
      <c r="D20" s="3" t="s">
        <v>67</v>
      </c>
      <c r="E20" s="23">
        <v>6726</v>
      </c>
      <c r="F20" s="35">
        <v>0</v>
      </c>
      <c r="G20" s="35">
        <f t="shared" ref="G20:G31" si="1">E20*F20</f>
        <v>0</v>
      </c>
    </row>
    <row r="21" spans="1:7" ht="28.8" x14ac:dyDescent="0.3">
      <c r="A21" s="33"/>
      <c r="B21" s="33"/>
      <c r="C21" s="20" t="s">
        <v>76</v>
      </c>
      <c r="D21" s="3" t="s">
        <v>34</v>
      </c>
      <c r="E21" s="23">
        <v>1</v>
      </c>
      <c r="F21" s="35">
        <v>0</v>
      </c>
      <c r="G21" s="35">
        <f t="shared" si="1"/>
        <v>0</v>
      </c>
    </row>
    <row r="22" spans="1:7" ht="29.4" customHeight="1" x14ac:dyDescent="0.3">
      <c r="A22" s="33"/>
      <c r="B22" s="33"/>
      <c r="C22" s="20" t="s">
        <v>77</v>
      </c>
      <c r="D22" s="3" t="s">
        <v>30</v>
      </c>
      <c r="E22" s="23">
        <f>4554+54</f>
        <v>4608</v>
      </c>
      <c r="F22" s="35">
        <v>0</v>
      </c>
      <c r="G22" s="35">
        <f t="shared" si="1"/>
        <v>0</v>
      </c>
    </row>
    <row r="23" spans="1:7" ht="28.8" x14ac:dyDescent="0.3">
      <c r="A23" s="33"/>
      <c r="B23" s="33"/>
      <c r="C23" s="20" t="s">
        <v>93</v>
      </c>
      <c r="D23" s="3" t="s">
        <v>66</v>
      </c>
      <c r="E23" s="23">
        <f>E22</f>
        <v>4608</v>
      </c>
      <c r="F23" s="35">
        <v>0</v>
      </c>
      <c r="G23" s="35">
        <f t="shared" si="1"/>
        <v>0</v>
      </c>
    </row>
    <row r="24" spans="1:7" ht="28.8" x14ac:dyDescent="0.3">
      <c r="A24" s="33"/>
      <c r="B24" s="33"/>
      <c r="C24" s="20" t="s">
        <v>99</v>
      </c>
      <c r="D24" s="3" t="s">
        <v>34</v>
      </c>
      <c r="E24" s="23">
        <v>1</v>
      </c>
      <c r="F24" s="35">
        <v>0</v>
      </c>
      <c r="G24" s="35">
        <f t="shared" si="1"/>
        <v>0</v>
      </c>
    </row>
    <row r="25" spans="1:7" ht="28.8" x14ac:dyDescent="0.3">
      <c r="A25" s="33"/>
      <c r="B25" s="33"/>
      <c r="C25" s="20" t="s">
        <v>115</v>
      </c>
      <c r="D25" s="3" t="s">
        <v>34</v>
      </c>
      <c r="E25" s="23">
        <v>1</v>
      </c>
      <c r="F25" s="35">
        <v>0</v>
      </c>
      <c r="G25" s="35">
        <f t="shared" si="1"/>
        <v>0</v>
      </c>
    </row>
    <row r="26" spans="1:7" x14ac:dyDescent="0.3">
      <c r="A26" s="33"/>
      <c r="B26" s="33"/>
      <c r="C26" s="20" t="s">
        <v>114</v>
      </c>
      <c r="D26" s="3" t="s">
        <v>34</v>
      </c>
      <c r="E26" s="23">
        <v>1</v>
      </c>
      <c r="F26" s="35">
        <v>0</v>
      </c>
      <c r="G26" s="35">
        <f t="shared" si="1"/>
        <v>0</v>
      </c>
    </row>
    <row r="27" spans="1:7" x14ac:dyDescent="0.3">
      <c r="A27" s="33"/>
      <c r="B27" s="33"/>
      <c r="C27" s="20" t="s">
        <v>111</v>
      </c>
      <c r="D27" s="3" t="s">
        <v>34</v>
      </c>
      <c r="E27" s="23">
        <v>1</v>
      </c>
      <c r="F27" s="35">
        <v>0</v>
      </c>
      <c r="G27" s="35">
        <f t="shared" si="1"/>
        <v>0</v>
      </c>
    </row>
    <row r="28" spans="1:7" x14ac:dyDescent="0.3">
      <c r="A28" s="33"/>
      <c r="B28" s="33"/>
      <c r="C28" s="20" t="s">
        <v>108</v>
      </c>
      <c r="D28" s="3" t="s">
        <v>69</v>
      </c>
      <c r="E28" s="23">
        <v>11833</v>
      </c>
      <c r="F28" s="35">
        <v>0</v>
      </c>
      <c r="G28" s="35">
        <f t="shared" si="1"/>
        <v>0</v>
      </c>
    </row>
    <row r="29" spans="1:7" x14ac:dyDescent="0.3">
      <c r="A29" s="33"/>
      <c r="B29" s="33"/>
      <c r="C29" s="20" t="s">
        <v>78</v>
      </c>
      <c r="D29" s="3" t="s">
        <v>55</v>
      </c>
      <c r="E29" s="21">
        <f>E18</f>
        <v>3.3630000000000022</v>
      </c>
      <c r="F29" s="35">
        <v>0</v>
      </c>
      <c r="G29" s="35">
        <f t="shared" si="1"/>
        <v>0</v>
      </c>
    </row>
    <row r="30" spans="1:7" x14ac:dyDescent="0.3">
      <c r="A30" s="33"/>
      <c r="B30" s="33"/>
      <c r="C30" s="20" t="s">
        <v>80</v>
      </c>
      <c r="D30" s="3" t="s">
        <v>30</v>
      </c>
      <c r="E30" s="23">
        <v>15</v>
      </c>
      <c r="F30" s="35">
        <v>0</v>
      </c>
      <c r="G30" s="35">
        <f t="shared" si="1"/>
        <v>0</v>
      </c>
    </row>
    <row r="31" spans="1:7" x14ac:dyDescent="0.3">
      <c r="A31" s="33"/>
      <c r="B31" s="33"/>
      <c r="C31" s="20" t="s">
        <v>79</v>
      </c>
      <c r="D31" s="3" t="s">
        <v>55</v>
      </c>
      <c r="E31" s="15">
        <f>E29</f>
        <v>3.3630000000000022</v>
      </c>
      <c r="F31" s="35">
        <v>0</v>
      </c>
      <c r="G31" s="35">
        <f t="shared" si="1"/>
        <v>0</v>
      </c>
    </row>
    <row r="32" spans="1:7" ht="100.8" x14ac:dyDescent="0.3">
      <c r="A32" s="33" t="s">
        <v>40</v>
      </c>
      <c r="B32" s="33" t="s">
        <v>9</v>
      </c>
      <c r="C32" s="36" t="s">
        <v>90</v>
      </c>
      <c r="D32" s="37" t="s">
        <v>55</v>
      </c>
      <c r="E32" s="37">
        <f>(11.017-9.586)+(11.812-11.307)</f>
        <v>1.9359999999999982</v>
      </c>
      <c r="F32" s="14" t="s">
        <v>73</v>
      </c>
      <c r="G32" s="14" t="s">
        <v>73</v>
      </c>
    </row>
    <row r="33" spans="1:7" ht="28.8" x14ac:dyDescent="0.3">
      <c r="A33" s="33"/>
      <c r="B33" s="33"/>
      <c r="C33" s="24" t="s">
        <v>81</v>
      </c>
      <c r="D33" s="25" t="s">
        <v>55</v>
      </c>
      <c r="E33" s="25">
        <v>1.9359999999999999</v>
      </c>
      <c r="F33" s="35">
        <v>0</v>
      </c>
      <c r="G33" s="35">
        <f>E33*F33</f>
        <v>0</v>
      </c>
    </row>
    <row r="34" spans="1:7" x14ac:dyDescent="0.3">
      <c r="A34" s="33"/>
      <c r="B34" s="33"/>
      <c r="C34" s="24" t="s">
        <v>82</v>
      </c>
      <c r="D34" s="25" t="s">
        <v>55</v>
      </c>
      <c r="E34" s="25">
        <v>1.9359999999999999</v>
      </c>
      <c r="F34" s="35">
        <v>0</v>
      </c>
      <c r="G34" s="35">
        <f t="shared" ref="G34:G35" si="2">E34*F34</f>
        <v>0</v>
      </c>
    </row>
    <row r="35" spans="1:7" x14ac:dyDescent="0.3">
      <c r="A35" s="33"/>
      <c r="B35" s="33"/>
      <c r="C35" s="24" t="s">
        <v>83</v>
      </c>
      <c r="D35" s="25" t="s">
        <v>34</v>
      </c>
      <c r="E35" s="25">
        <v>1</v>
      </c>
      <c r="F35" s="35">
        <v>0</v>
      </c>
      <c r="G35" s="35">
        <f t="shared" si="2"/>
        <v>0</v>
      </c>
    </row>
    <row r="36" spans="1:7" ht="115.2" x14ac:dyDescent="0.3">
      <c r="A36" s="33" t="s">
        <v>41</v>
      </c>
      <c r="B36" s="33" t="s">
        <v>10</v>
      </c>
      <c r="C36" s="36" t="s">
        <v>91</v>
      </c>
      <c r="D36" s="37" t="s">
        <v>55</v>
      </c>
      <c r="E36" s="37">
        <f>(5.391-4.848)+(9.582-9.577)</f>
        <v>0.54800000000000093</v>
      </c>
      <c r="F36" s="14" t="s">
        <v>73</v>
      </c>
      <c r="G36" s="14" t="s">
        <v>73</v>
      </c>
    </row>
    <row r="37" spans="1:7" ht="28.8" x14ac:dyDescent="0.3">
      <c r="A37" s="33"/>
      <c r="B37" s="33"/>
      <c r="C37" s="20" t="s">
        <v>84</v>
      </c>
      <c r="D37" s="3" t="s">
        <v>34</v>
      </c>
      <c r="E37" s="3">
        <v>1</v>
      </c>
      <c r="F37" s="35">
        <v>0</v>
      </c>
      <c r="G37" s="35">
        <f>F37*E37</f>
        <v>0</v>
      </c>
    </row>
    <row r="38" spans="1:7" x14ac:dyDescent="0.3">
      <c r="A38" s="33"/>
      <c r="B38" s="33"/>
      <c r="C38" s="4" t="s">
        <v>85</v>
      </c>
      <c r="D38" s="3" t="s">
        <v>66</v>
      </c>
      <c r="E38" s="3">
        <v>825</v>
      </c>
      <c r="F38" s="35">
        <v>0</v>
      </c>
      <c r="G38" s="35">
        <f t="shared" ref="G38:G40" si="3">F38*E38</f>
        <v>0</v>
      </c>
    </row>
    <row r="39" spans="1:7" x14ac:dyDescent="0.3">
      <c r="A39" s="33"/>
      <c r="B39" s="33"/>
      <c r="C39" s="4" t="s">
        <v>86</v>
      </c>
      <c r="D39" s="3" t="s">
        <v>66</v>
      </c>
      <c r="E39" s="3">
        <v>18</v>
      </c>
      <c r="F39" s="35">
        <v>0</v>
      </c>
      <c r="G39" s="35">
        <f t="shared" si="3"/>
        <v>0</v>
      </c>
    </row>
    <row r="40" spans="1:7" ht="28.8" x14ac:dyDescent="0.3">
      <c r="A40" s="33"/>
      <c r="B40" s="33"/>
      <c r="C40" s="20" t="s">
        <v>98</v>
      </c>
      <c r="D40" s="3" t="s">
        <v>34</v>
      </c>
      <c r="E40" s="3">
        <v>1</v>
      </c>
      <c r="F40" s="35">
        <v>0</v>
      </c>
      <c r="G40" s="35">
        <f t="shared" si="3"/>
        <v>0</v>
      </c>
    </row>
    <row r="41" spans="1:7" ht="72" x14ac:dyDescent="0.3">
      <c r="A41" s="33" t="s">
        <v>42</v>
      </c>
      <c r="B41" s="33" t="s">
        <v>11</v>
      </c>
      <c r="C41" s="36" t="s">
        <v>92</v>
      </c>
      <c r="D41" s="37" t="s">
        <v>55</v>
      </c>
      <c r="E41" s="37">
        <f>11.699-11.68</f>
        <v>1.9000000000000128E-2</v>
      </c>
      <c r="F41" s="14" t="s">
        <v>73</v>
      </c>
      <c r="G41" s="14" t="s">
        <v>73</v>
      </c>
    </row>
    <row r="42" spans="1:7" x14ac:dyDescent="0.3">
      <c r="A42" s="33"/>
      <c r="B42" s="33"/>
      <c r="C42" s="20" t="s">
        <v>87</v>
      </c>
      <c r="D42" s="3" t="s">
        <v>34</v>
      </c>
      <c r="E42" s="3">
        <v>1</v>
      </c>
      <c r="F42" s="35">
        <v>0</v>
      </c>
      <c r="G42" s="35">
        <f>E42*F42</f>
        <v>0</v>
      </c>
    </row>
    <row r="43" spans="1:7" ht="28.8" x14ac:dyDescent="0.3">
      <c r="A43" s="33"/>
      <c r="B43" s="33"/>
      <c r="C43" s="20" t="s">
        <v>88</v>
      </c>
      <c r="D43" s="3" t="s">
        <v>30</v>
      </c>
      <c r="E43" s="3">
        <v>45</v>
      </c>
      <c r="F43" s="35">
        <v>0</v>
      </c>
      <c r="G43" s="35">
        <f t="shared" ref="G43:G44" si="4">E43*F43</f>
        <v>0</v>
      </c>
    </row>
    <row r="44" spans="1:7" ht="28.8" x14ac:dyDescent="0.3">
      <c r="A44" s="33"/>
      <c r="B44" s="33"/>
      <c r="C44" s="20" t="s">
        <v>97</v>
      </c>
      <c r="D44" s="3" t="s">
        <v>34</v>
      </c>
      <c r="E44" s="3">
        <v>1</v>
      </c>
      <c r="F44" s="35">
        <v>0</v>
      </c>
      <c r="G44" s="35">
        <f t="shared" si="4"/>
        <v>0</v>
      </c>
    </row>
    <row r="45" spans="1:7" ht="144" x14ac:dyDescent="0.3">
      <c r="A45" s="33" t="s">
        <v>43</v>
      </c>
      <c r="B45" s="33" t="s">
        <v>12</v>
      </c>
      <c r="C45" s="36" t="s">
        <v>101</v>
      </c>
      <c r="D45" s="37" t="s">
        <v>55</v>
      </c>
      <c r="E45" s="37">
        <f>(5.406-5.391)+(9.975-9.597)+(10.017-9.994)+(11.585-11.307)+(11.68-11.6)+(11.812-11.805)</f>
        <v>0.78099999999999969</v>
      </c>
      <c r="F45" s="14" t="s">
        <v>73</v>
      </c>
      <c r="G45" s="14" t="s">
        <v>73</v>
      </c>
    </row>
    <row r="46" spans="1:7" x14ac:dyDescent="0.3">
      <c r="A46" s="33"/>
      <c r="B46" s="33"/>
      <c r="C46" s="20" t="s">
        <v>94</v>
      </c>
      <c r="D46" s="3" t="s">
        <v>34</v>
      </c>
      <c r="E46" s="3">
        <v>1</v>
      </c>
      <c r="F46" s="35">
        <v>0</v>
      </c>
      <c r="G46" s="35">
        <f>E46*F46</f>
        <v>0</v>
      </c>
    </row>
    <row r="47" spans="1:7" ht="28.8" customHeight="1" x14ac:dyDescent="0.3">
      <c r="A47" s="33"/>
      <c r="B47" s="33"/>
      <c r="C47" s="24" t="s">
        <v>95</v>
      </c>
      <c r="D47" s="3" t="s">
        <v>30</v>
      </c>
      <c r="E47" s="3">
        <v>1201</v>
      </c>
      <c r="F47" s="35">
        <v>0</v>
      </c>
      <c r="G47" s="35">
        <f t="shared" ref="G47:G48" si="5">E47*F47</f>
        <v>0</v>
      </c>
    </row>
    <row r="48" spans="1:7" ht="28.8" x14ac:dyDescent="0.3">
      <c r="A48" s="33"/>
      <c r="B48" s="33"/>
      <c r="C48" s="20" t="s">
        <v>96</v>
      </c>
      <c r="D48" s="3" t="s">
        <v>34</v>
      </c>
      <c r="E48" s="3">
        <v>1</v>
      </c>
      <c r="F48" s="35">
        <v>0</v>
      </c>
      <c r="G48" s="35">
        <f t="shared" si="5"/>
        <v>0</v>
      </c>
    </row>
    <row r="49" spans="1:7" ht="114.6" customHeight="1" x14ac:dyDescent="0.3">
      <c r="A49" s="33" t="s">
        <v>44</v>
      </c>
      <c r="B49" s="33" t="s">
        <v>14</v>
      </c>
      <c r="C49" s="36" t="s">
        <v>13</v>
      </c>
      <c r="D49" s="37" t="s">
        <v>55</v>
      </c>
      <c r="E49" s="37">
        <f>0.558+0.378+0.023+0.278+0.099+0.007</f>
        <v>1.343</v>
      </c>
      <c r="F49" s="14" t="s">
        <v>73</v>
      </c>
      <c r="G49" s="14" t="s">
        <v>73</v>
      </c>
    </row>
    <row r="50" spans="1:7" ht="86.4" x14ac:dyDescent="0.3">
      <c r="A50" s="33"/>
      <c r="B50" s="33"/>
      <c r="C50" s="24" t="s">
        <v>104</v>
      </c>
      <c r="D50" s="3" t="s">
        <v>55</v>
      </c>
      <c r="E50" s="3">
        <v>1.3129999999999999</v>
      </c>
      <c r="F50" s="35">
        <v>0</v>
      </c>
      <c r="G50" s="35">
        <f>E50*F50</f>
        <v>0</v>
      </c>
    </row>
    <row r="51" spans="1:7" ht="43.2" x14ac:dyDescent="0.3">
      <c r="A51" s="33"/>
      <c r="B51" s="33"/>
      <c r="C51" s="20" t="s">
        <v>105</v>
      </c>
      <c r="D51" s="3" t="s">
        <v>55</v>
      </c>
      <c r="E51" s="3">
        <v>0.03</v>
      </c>
      <c r="F51" s="35">
        <v>0</v>
      </c>
      <c r="G51" s="35">
        <f t="shared" ref="G51:G53" si="6">E51*F51</f>
        <v>0</v>
      </c>
    </row>
    <row r="52" spans="1:7" x14ac:dyDescent="0.3">
      <c r="A52" s="33"/>
      <c r="B52" s="33"/>
      <c r="C52" s="20" t="s">
        <v>112</v>
      </c>
      <c r="D52" s="3" t="s">
        <v>69</v>
      </c>
      <c r="E52" s="3">
        <v>4726</v>
      </c>
      <c r="F52" s="35">
        <v>0</v>
      </c>
      <c r="G52" s="35">
        <f t="shared" si="6"/>
        <v>0</v>
      </c>
    </row>
    <row r="53" spans="1:7" x14ac:dyDescent="0.3">
      <c r="A53" s="33"/>
      <c r="B53" s="33"/>
      <c r="C53" s="20" t="s">
        <v>113</v>
      </c>
      <c r="D53" s="3" t="s">
        <v>69</v>
      </c>
      <c r="E53" s="3">
        <f>E52</f>
        <v>4726</v>
      </c>
      <c r="F53" s="35">
        <v>0</v>
      </c>
      <c r="G53" s="35">
        <f t="shared" si="6"/>
        <v>0</v>
      </c>
    </row>
    <row r="54" spans="1:7" ht="43.2" x14ac:dyDescent="0.3">
      <c r="A54" s="29" t="s">
        <v>45</v>
      </c>
      <c r="B54" s="29" t="s">
        <v>16</v>
      </c>
      <c r="C54" s="26" t="s">
        <v>15</v>
      </c>
      <c r="D54" s="3" t="s">
        <v>23</v>
      </c>
      <c r="E54" s="3">
        <v>24</v>
      </c>
      <c r="F54" s="35">
        <v>0</v>
      </c>
      <c r="G54" s="35">
        <f t="shared" ref="G54:G64" si="7">ROUND((F54*E54),2)</f>
        <v>0</v>
      </c>
    </row>
    <row r="55" spans="1:7" ht="230.4" x14ac:dyDescent="0.3">
      <c r="A55" s="33" t="s">
        <v>46</v>
      </c>
      <c r="B55" s="33" t="s">
        <v>18</v>
      </c>
      <c r="C55" s="26" t="s">
        <v>17</v>
      </c>
      <c r="D55" s="43" t="s">
        <v>23</v>
      </c>
      <c r="E55" s="43">
        <f>1774+1638</f>
        <v>3412</v>
      </c>
      <c r="F55" s="44">
        <v>0</v>
      </c>
      <c r="G55" s="44">
        <f>ROUND((F55*E55),2)</f>
        <v>0</v>
      </c>
    </row>
    <row r="56" spans="1:7" x14ac:dyDescent="0.3">
      <c r="A56" s="33"/>
      <c r="B56" s="33"/>
      <c r="C56" s="45" t="s">
        <v>61</v>
      </c>
      <c r="D56" s="43"/>
      <c r="E56" s="43"/>
      <c r="F56" s="44"/>
      <c r="G56" s="44"/>
    </row>
    <row r="57" spans="1:7" ht="43.2" x14ac:dyDescent="0.3">
      <c r="A57" s="33" t="s">
        <v>47</v>
      </c>
      <c r="B57" s="33" t="s">
        <v>20</v>
      </c>
      <c r="C57" s="26" t="s">
        <v>19</v>
      </c>
      <c r="D57" s="43" t="s">
        <v>23</v>
      </c>
      <c r="E57" s="43">
        <v>580</v>
      </c>
      <c r="F57" s="44">
        <v>0</v>
      </c>
      <c r="G57" s="44">
        <f t="shared" si="7"/>
        <v>0</v>
      </c>
    </row>
    <row r="58" spans="1:7" x14ac:dyDescent="0.3">
      <c r="A58" s="33"/>
      <c r="B58" s="33"/>
      <c r="C58" s="45" t="s">
        <v>60</v>
      </c>
      <c r="D58" s="43"/>
      <c r="E58" s="43"/>
      <c r="F58" s="44"/>
      <c r="G58" s="44"/>
    </row>
    <row r="59" spans="1:7" ht="100.8" x14ac:dyDescent="0.3">
      <c r="A59" s="29" t="s">
        <v>48</v>
      </c>
      <c r="B59" s="29" t="s">
        <v>21</v>
      </c>
      <c r="C59" s="26" t="s">
        <v>106</v>
      </c>
      <c r="D59" s="3" t="s">
        <v>23</v>
      </c>
      <c r="E59" s="3">
        <v>850</v>
      </c>
      <c r="F59" s="35">
        <v>0</v>
      </c>
      <c r="G59" s="35">
        <f t="shared" si="7"/>
        <v>0</v>
      </c>
    </row>
    <row r="60" spans="1:7" x14ac:dyDescent="0.3">
      <c r="A60" s="29" t="s">
        <v>49</v>
      </c>
      <c r="B60" s="33" t="s">
        <v>22</v>
      </c>
      <c r="C60" s="26" t="s">
        <v>25</v>
      </c>
      <c r="D60" s="3" t="s">
        <v>23</v>
      </c>
      <c r="E60" s="3">
        <v>4709</v>
      </c>
      <c r="F60" s="35">
        <v>0</v>
      </c>
      <c r="G60" s="35">
        <f t="shared" si="7"/>
        <v>0</v>
      </c>
    </row>
    <row r="61" spans="1:7" x14ac:dyDescent="0.3">
      <c r="A61" s="29" t="s">
        <v>50</v>
      </c>
      <c r="B61" s="33"/>
      <c r="C61" s="26" t="s">
        <v>26</v>
      </c>
      <c r="D61" s="3" t="s">
        <v>24</v>
      </c>
      <c r="E61" s="3">
        <v>3809.45</v>
      </c>
      <c r="F61" s="35">
        <v>0</v>
      </c>
      <c r="G61" s="35">
        <f t="shared" si="7"/>
        <v>0</v>
      </c>
    </row>
    <row r="62" spans="1:7" ht="28.8" x14ac:dyDescent="0.3">
      <c r="A62" s="29" t="s">
        <v>51</v>
      </c>
      <c r="B62" s="29" t="s">
        <v>27</v>
      </c>
      <c r="C62" s="26" t="s">
        <v>59</v>
      </c>
      <c r="D62" s="3" t="s">
        <v>23</v>
      </c>
      <c r="E62" s="3">
        <f>(11.425-11.36)*1000</f>
        <v>65.000000000001279</v>
      </c>
      <c r="F62" s="35">
        <v>0</v>
      </c>
      <c r="G62" s="35">
        <f t="shared" si="7"/>
        <v>0</v>
      </c>
    </row>
    <row r="63" spans="1:7" ht="144" x14ac:dyDescent="0.3">
      <c r="A63" s="29" t="s">
        <v>53</v>
      </c>
      <c r="B63" s="29" t="s">
        <v>32</v>
      </c>
      <c r="C63" s="26" t="s">
        <v>31</v>
      </c>
      <c r="D63" s="3" t="s">
        <v>24</v>
      </c>
      <c r="E63" s="3">
        <v>538</v>
      </c>
      <c r="F63" s="35">
        <v>0</v>
      </c>
      <c r="G63" s="35">
        <f t="shared" si="7"/>
        <v>0</v>
      </c>
    </row>
    <row r="64" spans="1:7" ht="57.6" x14ac:dyDescent="0.3">
      <c r="A64" s="29" t="s">
        <v>54</v>
      </c>
      <c r="B64" s="29" t="s">
        <v>33</v>
      </c>
      <c r="C64" s="26" t="s">
        <v>107</v>
      </c>
      <c r="D64" s="3" t="s">
        <v>34</v>
      </c>
      <c r="E64" s="3">
        <f>66+24</f>
        <v>90</v>
      </c>
      <c r="F64" s="35">
        <v>0</v>
      </c>
      <c r="G64" s="35">
        <f t="shared" si="7"/>
        <v>0</v>
      </c>
    </row>
    <row r="65" spans="1:7" s="40" customFormat="1" ht="30" customHeight="1" x14ac:dyDescent="0.3">
      <c r="A65" s="53" t="s">
        <v>127</v>
      </c>
      <c r="B65" s="54"/>
      <c r="C65" s="54"/>
      <c r="D65" s="54"/>
      <c r="E65" s="54"/>
      <c r="F65" s="55"/>
      <c r="G65" s="46">
        <f>SUM(G6:G17,G19:G31,G33:G35,G37:G40,G42:G44,G46:G48,G50:G64)</f>
        <v>0</v>
      </c>
    </row>
    <row r="66" spans="1:7" ht="22.8" customHeight="1" x14ac:dyDescent="0.3">
      <c r="A66" s="47" t="s">
        <v>122</v>
      </c>
      <c r="B66" s="47"/>
      <c r="C66" s="47"/>
      <c r="D66" s="47"/>
      <c r="E66" s="47"/>
      <c r="F66" s="47"/>
      <c r="G66" s="47"/>
    </row>
    <row r="67" spans="1:7" ht="19.95" customHeight="1" x14ac:dyDescent="0.3">
      <c r="A67" s="3">
        <v>1</v>
      </c>
      <c r="B67" s="48" t="s">
        <v>119</v>
      </c>
      <c r="C67" s="48"/>
      <c r="D67" s="48"/>
      <c r="E67" s="48"/>
      <c r="F67" s="48"/>
      <c r="G67" s="48"/>
    </row>
    <row r="68" spans="1:7" ht="19.95" customHeight="1" x14ac:dyDescent="0.3">
      <c r="A68" s="3">
        <v>2</v>
      </c>
      <c r="B68" s="48" t="s">
        <v>117</v>
      </c>
      <c r="C68" s="48"/>
      <c r="D68" s="48"/>
      <c r="E68" s="48"/>
      <c r="F68" s="48"/>
      <c r="G68" s="48"/>
    </row>
    <row r="69" spans="1:7" ht="19.95" customHeight="1" x14ac:dyDescent="0.3">
      <c r="A69" s="3">
        <v>3</v>
      </c>
      <c r="B69" s="48" t="s">
        <v>120</v>
      </c>
      <c r="C69" s="48"/>
      <c r="D69" s="48"/>
      <c r="E69" s="48"/>
      <c r="F69" s="48"/>
      <c r="G69" s="48"/>
    </row>
    <row r="70" spans="1:7" ht="19.95" customHeight="1" x14ac:dyDescent="0.3">
      <c r="A70" s="3">
        <v>4</v>
      </c>
      <c r="B70" s="48" t="s">
        <v>118</v>
      </c>
      <c r="C70" s="48"/>
      <c r="D70" s="48"/>
      <c r="E70" s="48"/>
      <c r="F70" s="48"/>
      <c r="G70" s="48"/>
    </row>
    <row r="71" spans="1:7" ht="74.400000000000006" customHeight="1" x14ac:dyDescent="0.3">
      <c r="A71" s="3">
        <v>5</v>
      </c>
      <c r="B71" s="48" t="s">
        <v>123</v>
      </c>
      <c r="C71" s="48"/>
      <c r="D71" s="48"/>
      <c r="E71" s="48"/>
      <c r="F71" s="48"/>
      <c r="G71" s="48"/>
    </row>
    <row r="72" spans="1:7" ht="57" customHeight="1" x14ac:dyDescent="0.3">
      <c r="A72" s="3">
        <v>6</v>
      </c>
      <c r="B72" s="48" t="s">
        <v>124</v>
      </c>
      <c r="C72" s="48"/>
      <c r="D72" s="48"/>
      <c r="E72" s="48"/>
      <c r="F72" s="48"/>
      <c r="G72" s="48"/>
    </row>
    <row r="73" spans="1:7" ht="39" customHeight="1" x14ac:dyDescent="0.3">
      <c r="A73" s="3">
        <v>7</v>
      </c>
      <c r="B73" s="48" t="s">
        <v>125</v>
      </c>
      <c r="C73" s="48"/>
      <c r="D73" s="48"/>
      <c r="E73" s="48"/>
      <c r="F73" s="48"/>
      <c r="G73" s="48"/>
    </row>
    <row r="89" spans="1:7" x14ac:dyDescent="0.3">
      <c r="A89" s="42" t="s">
        <v>130</v>
      </c>
      <c r="B89" s="42"/>
      <c r="C89" s="42"/>
      <c r="D89" s="41" t="s">
        <v>128</v>
      </c>
      <c r="E89" s="41"/>
      <c r="F89" s="41"/>
      <c r="G89" s="41"/>
    </row>
    <row r="90" spans="1:7" x14ac:dyDescent="0.3">
      <c r="A90" s="60" t="s">
        <v>131</v>
      </c>
      <c r="B90" s="60"/>
      <c r="C90" s="60"/>
      <c r="D90" s="59" t="s">
        <v>129</v>
      </c>
      <c r="E90" s="59"/>
      <c r="F90" s="59"/>
      <c r="G90" s="59"/>
    </row>
  </sheetData>
  <mergeCells count="43">
    <mergeCell ref="B73:G73"/>
    <mergeCell ref="A65:F65"/>
    <mergeCell ref="C4:G4"/>
    <mergeCell ref="A89:C89"/>
    <mergeCell ref="A90:C90"/>
    <mergeCell ref="D89:G89"/>
    <mergeCell ref="D90:G90"/>
    <mergeCell ref="A66:G66"/>
    <mergeCell ref="B67:G67"/>
    <mergeCell ref="B68:G68"/>
    <mergeCell ref="B69:G69"/>
    <mergeCell ref="B70:G70"/>
    <mergeCell ref="B71:G71"/>
    <mergeCell ref="B72:G72"/>
    <mergeCell ref="B49:B53"/>
    <mergeCell ref="A49:A53"/>
    <mergeCell ref="B36:B40"/>
    <mergeCell ref="A36:A40"/>
    <mergeCell ref="B41:B44"/>
    <mergeCell ref="A41:A44"/>
    <mergeCell ref="B45:B48"/>
    <mergeCell ref="A45:A48"/>
    <mergeCell ref="B5:B17"/>
    <mergeCell ref="A5:A17"/>
    <mergeCell ref="B18:B31"/>
    <mergeCell ref="A18:A31"/>
    <mergeCell ref="A32:A35"/>
    <mergeCell ref="A1:G1"/>
    <mergeCell ref="A2:G2"/>
    <mergeCell ref="B60:B61"/>
    <mergeCell ref="B57:B58"/>
    <mergeCell ref="A57:A58"/>
    <mergeCell ref="B55:B56"/>
    <mergeCell ref="A55:A56"/>
    <mergeCell ref="F55:F56"/>
    <mergeCell ref="G55:G56"/>
    <mergeCell ref="F57:F58"/>
    <mergeCell ref="G57:G58"/>
    <mergeCell ref="D57:D58"/>
    <mergeCell ref="E57:E58"/>
    <mergeCell ref="D55:D56"/>
    <mergeCell ref="E55:E56"/>
    <mergeCell ref="B32:B35"/>
  </mergeCells>
  <phoneticPr fontId="3" type="noConversion"/>
  <pageMargins left="0.23622047244094491" right="0.23622047244094491" top="0.55118110236220474" bottom="0.55118110236220474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5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5A842-705D-4F4A-A207-96FA75637675}">
  <sheetPr>
    <pageSetUpPr fitToPage="1"/>
  </sheetPr>
  <dimension ref="A1:G12"/>
  <sheetViews>
    <sheetView view="pageBreakPreview" zoomScale="90" zoomScaleNormal="90" zoomScaleSheetLayoutView="90" workbookViewId="0">
      <selection activeCell="C18" sqref="C18"/>
    </sheetView>
  </sheetViews>
  <sheetFormatPr defaultRowHeight="14.4" x14ac:dyDescent="0.3"/>
  <cols>
    <col min="1" max="1" width="4.5546875" style="1" bestFit="1" customWidth="1"/>
    <col min="2" max="2" width="9" style="1" bestFit="1" customWidth="1"/>
    <col min="3" max="3" width="91.21875" customWidth="1"/>
    <col min="4" max="4" width="4.44140625" style="1" bestFit="1" customWidth="1"/>
    <col min="5" max="5" width="10.21875" style="1" bestFit="1" customWidth="1"/>
    <col min="6" max="6" width="17.88671875" style="11" customWidth="1"/>
    <col min="7" max="7" width="20.33203125" style="11" customWidth="1"/>
  </cols>
  <sheetData>
    <row r="1" spans="1:7" ht="15.6" x14ac:dyDescent="0.3">
      <c r="A1" s="30" t="s">
        <v>62</v>
      </c>
      <c r="B1" s="30"/>
      <c r="C1" s="30"/>
      <c r="D1" s="30"/>
      <c r="E1" s="30"/>
      <c r="F1" s="30"/>
      <c r="G1" s="30"/>
    </row>
    <row r="2" spans="1:7" x14ac:dyDescent="0.3">
      <c r="A2" s="31" t="s">
        <v>56</v>
      </c>
      <c r="B2" s="31"/>
      <c r="C2" s="31"/>
      <c r="D2" s="31"/>
      <c r="E2" s="31"/>
      <c r="F2" s="31"/>
      <c r="G2" s="31"/>
    </row>
    <row r="3" spans="1:7" x14ac:dyDescent="0.3">
      <c r="A3" s="32"/>
      <c r="B3" s="32"/>
      <c r="C3" s="32"/>
      <c r="D3" s="32"/>
      <c r="E3" s="32"/>
      <c r="F3" s="32"/>
      <c r="G3" s="32"/>
    </row>
    <row r="4" spans="1:7" x14ac:dyDescent="0.3">
      <c r="A4" s="5" t="s">
        <v>0</v>
      </c>
      <c r="B4" s="5" t="s">
        <v>6</v>
      </c>
      <c r="C4" s="6" t="s">
        <v>1</v>
      </c>
      <c r="D4" s="5" t="s">
        <v>2</v>
      </c>
      <c r="E4" s="5" t="s">
        <v>3</v>
      </c>
      <c r="F4" s="12" t="s">
        <v>4</v>
      </c>
      <c r="G4" s="12" t="s">
        <v>5</v>
      </c>
    </row>
    <row r="5" spans="1:7" ht="15.6" x14ac:dyDescent="0.3">
      <c r="A5" s="9" t="s">
        <v>38</v>
      </c>
      <c r="B5" s="7" t="s">
        <v>36</v>
      </c>
      <c r="C5" s="8" t="s">
        <v>102</v>
      </c>
      <c r="D5" s="10"/>
      <c r="E5" s="10"/>
      <c r="F5" s="14"/>
      <c r="G5" s="14"/>
    </row>
    <row r="6" spans="1:7" ht="100.8" x14ac:dyDescent="0.3">
      <c r="A6" s="19" t="s">
        <v>52</v>
      </c>
      <c r="B6" s="19" t="s">
        <v>29</v>
      </c>
      <c r="C6" s="4" t="s">
        <v>28</v>
      </c>
      <c r="D6" s="3" t="s">
        <v>30</v>
      </c>
      <c r="E6" s="3">
        <v>12</v>
      </c>
      <c r="F6" s="13"/>
      <c r="G6" s="13">
        <f t="shared" ref="G6" si="0">ROUND((F6*E6),2)</f>
        <v>0</v>
      </c>
    </row>
    <row r="7" spans="1:7" ht="16.2" x14ac:dyDescent="0.3">
      <c r="B7" s="16" t="s">
        <v>57</v>
      </c>
      <c r="C7" s="18" t="s">
        <v>58</v>
      </c>
      <c r="G7" s="17">
        <f>SUM(G5:G6)</f>
        <v>0</v>
      </c>
    </row>
    <row r="8" spans="1:7" x14ac:dyDescent="0.3">
      <c r="B8" s="2"/>
    </row>
    <row r="9" spans="1:7" x14ac:dyDescent="0.3">
      <c r="B9" s="2"/>
      <c r="C9" s="28" t="s">
        <v>119</v>
      </c>
    </row>
    <row r="10" spans="1:7" x14ac:dyDescent="0.3">
      <c r="B10" s="2"/>
      <c r="C10" s="28" t="s">
        <v>117</v>
      </c>
    </row>
    <row r="11" spans="1:7" x14ac:dyDescent="0.3">
      <c r="C11" s="28" t="s">
        <v>120</v>
      </c>
    </row>
    <row r="12" spans="1:7" x14ac:dyDescent="0.3">
      <c r="C12" s="28" t="s">
        <v>118</v>
      </c>
    </row>
  </sheetData>
  <mergeCells count="2">
    <mergeCell ref="A1:G1"/>
    <mergeCell ref="A2:G3"/>
  </mergeCells>
  <pageMargins left="0.25" right="0.25" top="0.75" bottom="0.75" header="0.3" footer="0.3"/>
  <pageSetup paperSize="9"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zakres torowy</vt:lpstr>
      <vt:lpstr>WYKONANIE ZŁĄCZ KLEJONEK</vt:lpstr>
      <vt:lpstr>'WYKONANIE ZŁĄCZ KLEJONEK'!Obszar_wydruku</vt:lpstr>
      <vt:lpstr>'zakres torowy'!Obszar_wydruku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371</dc:creator>
  <cp:lastModifiedBy>Anna Pasierska</cp:lastModifiedBy>
  <cp:lastPrinted>2022-04-08T08:28:54Z</cp:lastPrinted>
  <dcterms:created xsi:type="dcterms:W3CDTF">2022-02-21T09:01:26Z</dcterms:created>
  <dcterms:modified xsi:type="dcterms:W3CDTF">2022-04-08T08:29:02Z</dcterms:modified>
</cp:coreProperties>
</file>